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cc7cdef13e70083/Desktop/school committee/finance/"/>
    </mc:Choice>
  </mc:AlternateContent>
  <xr:revisionPtr revIDLastSave="67" documentId="8_{33730AF5-262E-4E3F-AE38-0EA1017E194A}" xr6:coauthVersionLast="47" xr6:coauthVersionMax="47" xr10:uidLastSave="{8F5D52D5-1F2F-4754-B9A0-2C40DA5E9586}"/>
  <bookViews>
    <workbookView xWindow="11000" yWindow="6080" windowWidth="24040" windowHeight="13540" xr2:uid="{6047F4F7-CCAB-4692-8A69-9E8DFE935E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1" l="1"/>
  <c r="M12" i="1"/>
  <c r="D13" i="1"/>
  <c r="E13" i="1"/>
  <c r="F12" i="1"/>
  <c r="F9" i="1"/>
  <c r="L9" i="1"/>
  <c r="K9" i="1"/>
  <c r="J9" i="1"/>
  <c r="I9" i="1"/>
  <c r="H9" i="1"/>
  <c r="G9" i="1"/>
  <c r="G12" i="1"/>
  <c r="H12" i="1" s="1"/>
  <c r="I12" i="1" s="1"/>
  <c r="J12" i="1" s="1"/>
  <c r="K12" i="1" s="1"/>
  <c r="L12" i="1" s="1"/>
  <c r="L28" i="1"/>
  <c r="D10" i="1"/>
  <c r="E14" i="1"/>
  <c r="M9" i="1" l="1"/>
  <c r="M17" i="1"/>
  <c r="G14" i="1" l="1"/>
  <c r="F14" i="1"/>
  <c r="H14" i="1" l="1"/>
  <c r="E10" i="1"/>
  <c r="I14" i="1" l="1"/>
  <c r="F10" i="1"/>
  <c r="F13" i="1" s="1"/>
  <c r="J14" i="1" l="1"/>
  <c r="G10" i="1"/>
  <c r="G13" i="1" s="1"/>
  <c r="K14" i="1" l="1"/>
  <c r="H10" i="1"/>
  <c r="H13" i="1" s="1"/>
  <c r="L14" i="1" l="1"/>
  <c r="I10" i="1"/>
  <c r="I13" i="1" s="1"/>
  <c r="J10" i="1" l="1"/>
  <c r="J13" i="1" s="1"/>
  <c r="K10" i="1" l="1"/>
  <c r="K13" i="1" s="1"/>
  <c r="L10" i="1"/>
  <c r="M10" i="1" s="1"/>
  <c r="L13" i="1" l="1"/>
</calcChain>
</file>

<file path=xl/sharedStrings.xml><?xml version="1.0" encoding="utf-8"?>
<sst xmlns="http://schemas.openxmlformats.org/spreadsheetml/2006/main" count="22" uniqueCount="22">
  <si>
    <t>Baseline Tax</t>
  </si>
  <si>
    <t>Fiscal Year</t>
  </si>
  <si>
    <t>Tax Rate Valuation</t>
  </si>
  <si>
    <t>Mill Rate</t>
  </si>
  <si>
    <t>Assesed Home Value</t>
  </si>
  <si>
    <t>Total Taxes</t>
  </si>
  <si>
    <t>HS/ES Capital Repairs</t>
  </si>
  <si>
    <t>PERCENTAGE INCREASE</t>
  </si>
  <si>
    <t>Taxes to be Raised</t>
  </si>
  <si>
    <t>% Increase YOY</t>
  </si>
  <si>
    <t xml:space="preserve">   --------</t>
  </si>
  <si>
    <t>Average Annual Increase YOY</t>
  </si>
  <si>
    <t>Fisccal Year</t>
  </si>
  <si>
    <t>FY22-23</t>
  </si>
  <si>
    <t>FY23-24</t>
  </si>
  <si>
    <t>FY25-26</t>
  </si>
  <si>
    <t>FY24-25</t>
  </si>
  <si>
    <t>Taxes to Be Raised</t>
  </si>
  <si>
    <t>$86.5mm Bond Debt Service (Moors &amp; Cabot pro forma)</t>
  </si>
  <si>
    <t>Annual Debt Service</t>
  </si>
  <si>
    <t>Total</t>
  </si>
  <si>
    <t>Annual Tax Increase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</si>
</sst>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&quot;$&quot;#,##0"/>
    <numFmt numFmtId="167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/>
    <xf numFmtId="43" fontId="0" fillId="0" borderId="0" xfId="1" applyFont="1"/>
    <xf numFmtId="0" fontId="3" fillId="0" borderId="0" xfId="0" applyFont="1"/>
    <xf numFmtId="164" fontId="4" fillId="0" borderId="0" xfId="2" applyNumberFormat="1" applyFont="1" applyFill="1" applyBorder="1"/>
    <xf numFmtId="164" fontId="4" fillId="0" borderId="2" xfId="2" applyNumberFormat="1" applyFont="1" applyBorder="1"/>
    <xf numFmtId="3" fontId="0" fillId="0" borderId="0" xfId="0" applyNumberFormat="1"/>
    <xf numFmtId="3" fontId="4" fillId="0" borderId="0" xfId="0" applyNumberFormat="1" applyFont="1"/>
    <xf numFmtId="2" fontId="4" fillId="0" borderId="0" xfId="0" applyNumberFormat="1" applyFont="1"/>
    <xf numFmtId="165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164" fontId="4" fillId="0" borderId="0" xfId="2" applyNumberFormat="1" applyFont="1" applyBorder="1"/>
    <xf numFmtId="165" fontId="0" fillId="2" borderId="0" xfId="0" applyNumberForma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4" fillId="0" borderId="0" xfId="0" applyNumberFormat="1" applyFont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" fontId="3" fillId="0" borderId="0" xfId="1" applyNumberFormat="1" applyFont="1" applyBorder="1"/>
    <xf numFmtId="2" fontId="4" fillId="0" borderId="0" xfId="2" applyNumberFormat="1" applyFont="1" applyBorder="1"/>
    <xf numFmtId="0" fontId="3" fillId="3" borderId="0" xfId="0" applyFont="1" applyFill="1"/>
    <xf numFmtId="0" fontId="3" fillId="4" borderId="0" xfId="0" applyFont="1" applyFill="1"/>
    <xf numFmtId="0" fontId="0" fillId="4" borderId="0" xfId="0" applyFill="1"/>
    <xf numFmtId="3" fontId="4" fillId="4" borderId="0" xfId="0" applyNumberFormat="1" applyFont="1" applyFill="1"/>
    <xf numFmtId="3" fontId="0" fillId="3" borderId="0" xfId="0" applyNumberFormat="1" applyFill="1"/>
    <xf numFmtId="3" fontId="4" fillId="3" borderId="0" xfId="2" applyNumberFormat="1" applyFont="1" applyFill="1" applyBorder="1"/>
    <xf numFmtId="3" fontId="4" fillId="0" borderId="0" xfId="2" applyNumberFormat="1" applyFont="1" applyBorder="1"/>
    <xf numFmtId="37" fontId="4" fillId="0" borderId="0" xfId="2" applyNumberFormat="1" applyFont="1" applyBorder="1"/>
    <xf numFmtId="37" fontId="0" fillId="0" borderId="0" xfId="0" applyNumberFormat="1"/>
    <xf numFmtId="167" fontId="4" fillId="0" borderId="0" xfId="1" applyNumberFormat="1" applyFont="1" applyAlignment="1">
      <alignment horizontal="left"/>
    </xf>
    <xf numFmtId="10" fontId="4" fillId="0" borderId="0" xfId="3" applyNumberFormat="1" applyFont="1" applyBorder="1"/>
    <xf numFmtId="3" fontId="5" fillId="0" borderId="0" xfId="0" applyNumberFormat="1" applyFont="1"/>
    <xf numFmtId="0" fontId="2" fillId="0" borderId="0" xfId="0" applyFont="1"/>
    <xf numFmtId="3" fontId="2" fillId="0" borderId="0" xfId="0" applyNumberFormat="1" applyFont="1"/>
    <xf numFmtId="10" fontId="2" fillId="0" borderId="0" xfId="0" applyNumberFormat="1" applyFont="1"/>
    <xf numFmtId="10" fontId="2" fillId="0" borderId="0" xfId="0" applyNumberFormat="1" applyFont="1" applyAlignment="1">
      <alignment horizontal="center"/>
    </xf>
    <xf numFmtId="165" fontId="4" fillId="5" borderId="0" xfId="2" applyNumberFormat="1" applyFont="1" applyFill="1" applyBorder="1" applyAlignment="1">
      <alignment horizontal="center"/>
    </xf>
    <xf numFmtId="165" fontId="4" fillId="6" borderId="0" xfId="2" applyNumberFormat="1" applyFont="1" applyFill="1" applyBorder="1" applyAlignment="1">
      <alignment horizontal="center"/>
    </xf>
    <xf numFmtId="167" fontId="2" fillId="4" borderId="0" xfId="1" applyNumberFormat="1" applyFont="1" applyFill="1"/>
    <xf numFmtId="3" fontId="2" fillId="4" borderId="0" xfId="0" applyNumberFormat="1" applyFont="1" applyFill="1"/>
    <xf numFmtId="0" fontId="6" fillId="0" borderId="0" xfId="0" applyFont="1"/>
    <xf numFmtId="0" fontId="7" fillId="0" borderId="0" xfId="0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21</xdr:row>
      <xdr:rowOff>88900</xdr:rowOff>
    </xdr:from>
    <xdr:to>
      <xdr:col>7</xdr:col>
      <xdr:colOff>603250</xdr:colOff>
      <xdr:row>30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FCFE8E-DAEF-FE36-0A01-8AD64C8505CE}"/>
            </a:ext>
          </a:extLst>
        </xdr:cNvPr>
        <xdr:cNvSpPr txBox="1"/>
      </xdr:nvSpPr>
      <xdr:spPr>
        <a:xfrm>
          <a:off x="628650" y="3962400"/>
          <a:ext cx="6070600" cy="1568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Assumptions</a:t>
          </a:r>
          <a:r>
            <a:rPr lang="en-US" sz="1100" baseline="0"/>
            <a:t> and Notes:</a:t>
          </a:r>
        </a:p>
        <a:p>
          <a:r>
            <a:rPr lang="en-US" sz="1100" baseline="0"/>
            <a:t>1) assumes average .5% annual increase in taxable valuation</a:t>
          </a:r>
        </a:p>
        <a:p>
          <a:r>
            <a:rPr lang="en-US" sz="1100" baseline="0"/>
            <a:t>2) Bond debt service amounts from Moors &amp; Cabot proforma for $86.5 mm bond, 4% 30-year AAA, Level P&amp;I</a:t>
          </a:r>
        </a:p>
        <a:p>
          <a:r>
            <a:rPr lang="en-US" sz="1100" baseline="0"/>
            <a:t>3) Annual budget inflator of 6.53% based on three year average (see table) </a:t>
          </a:r>
        </a:p>
        <a:p>
          <a:r>
            <a:rPr lang="en-US" sz="1100" baseline="0"/>
            <a:t>4) Elementary and high school essential and critical repairs is $1,250,000/year over 12 years to cover $15 million in estimated total cost. $1,250,000 is added one-time to the FY27 budget and that amount assumed to remain in future budgets (adjusted with annual inflator).  </a:t>
          </a:r>
          <a:endParaRPr lang="en-US" sz="1100"/>
        </a:p>
      </xdr:txBody>
    </xdr:sp>
    <xdr:clientData/>
  </xdr:twoCellAnchor>
  <xdr:twoCellAnchor>
    <xdr:from>
      <xdr:col>3</xdr:col>
      <xdr:colOff>158750</xdr:colOff>
      <xdr:row>3</xdr:row>
      <xdr:rowOff>6350</xdr:rowOff>
    </xdr:from>
    <xdr:to>
      <xdr:col>9</xdr:col>
      <xdr:colOff>749300</xdr:colOff>
      <xdr:row>5</xdr:row>
      <xdr:rowOff>120650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39E30C0-0FBE-348E-20FB-A6581FC1BFE3}"/>
            </a:ext>
          </a:extLst>
        </xdr:cNvPr>
        <xdr:cNvSpPr txBox="1"/>
      </xdr:nvSpPr>
      <xdr:spPr>
        <a:xfrm>
          <a:off x="2597150" y="558800"/>
          <a:ext cx="7937500" cy="59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                    </a:t>
          </a:r>
          <a:r>
            <a:rPr lang="en-US" sz="1600" b="1"/>
            <a:t>Tax</a:t>
          </a:r>
          <a:r>
            <a:rPr lang="en-US" sz="1600" b="1" baseline="0"/>
            <a:t> Impact of $86.5MM School Bond on Median Value $700,000 Home</a:t>
          </a:r>
        </a:p>
        <a:p>
          <a:r>
            <a:rPr lang="en-US" sz="1600" b="1" baseline="0"/>
            <a:t>Adjusted for Three-Year Average Annual Increase in Taxes to Be Raised for Town Budget</a:t>
          </a:r>
          <a:endParaRPr 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D5AAD-75D3-437F-A0B7-729E78BF79A8}">
  <dimension ref="B5:M28"/>
  <sheetViews>
    <sheetView tabSelected="1" workbookViewId="0">
      <selection activeCell="F19" sqref="F19"/>
    </sheetView>
  </sheetViews>
  <sheetFormatPr defaultRowHeight="14.5" x14ac:dyDescent="0.35"/>
  <cols>
    <col min="2" max="2" width="17.453125" customWidth="1"/>
    <col min="4" max="4" width="20.81640625" bestFit="1" customWidth="1"/>
    <col min="5" max="5" width="18.81640625" customWidth="1"/>
    <col min="6" max="6" width="17" customWidth="1"/>
    <col min="7" max="7" width="16.54296875" customWidth="1"/>
    <col min="8" max="8" width="16.453125" customWidth="1"/>
    <col min="9" max="9" width="15.54296875" customWidth="1"/>
    <col min="10" max="10" width="16.1796875" customWidth="1"/>
    <col min="11" max="11" width="17.08984375" customWidth="1"/>
    <col min="12" max="12" width="17.26953125" customWidth="1"/>
    <col min="13" max="13" width="22.1796875" style="9" customWidth="1"/>
  </cols>
  <sheetData>
    <row r="5" spans="2:13" ht="23.5" x14ac:dyDescent="0.55000000000000004">
      <c r="E5" s="38"/>
    </row>
    <row r="6" spans="2:13" ht="23.5" x14ac:dyDescent="0.55000000000000004">
      <c r="F6" s="39"/>
      <c r="G6" s="39"/>
      <c r="H6" s="39"/>
    </row>
    <row r="7" spans="2:13" ht="18.5" x14ac:dyDescent="0.45">
      <c r="B7" s="1" t="s">
        <v>0</v>
      </c>
      <c r="E7" s="2"/>
      <c r="F7" s="26"/>
    </row>
    <row r="8" spans="2:13" ht="18.5" x14ac:dyDescent="0.45">
      <c r="B8" s="3" t="s">
        <v>1</v>
      </c>
      <c r="D8" s="16">
        <v>2025</v>
      </c>
      <c r="E8" s="16">
        <v>2026</v>
      </c>
      <c r="F8" s="3">
        <v>2027</v>
      </c>
      <c r="G8" s="3">
        <v>2028</v>
      </c>
      <c r="H8" s="3">
        <v>2029</v>
      </c>
      <c r="I8" s="3">
        <v>2030</v>
      </c>
      <c r="J8" s="3">
        <v>2031</v>
      </c>
      <c r="K8" s="3">
        <v>2032</v>
      </c>
      <c r="L8" s="3">
        <v>2033</v>
      </c>
      <c r="M8" s="10" t="s">
        <v>7</v>
      </c>
    </row>
    <row r="9" spans="2:13" ht="18.5" x14ac:dyDescent="0.45">
      <c r="B9" s="3" t="s">
        <v>2</v>
      </c>
      <c r="D9" s="27">
        <v>3836920700</v>
      </c>
      <c r="E9" s="25">
        <v>3841890800</v>
      </c>
      <c r="F9" s="25">
        <f>+((E9*0.005)+E9)</f>
        <v>3861100254</v>
      </c>
      <c r="G9" s="25">
        <f t="shared" ref="G9:L9" si="0">+((F9*0.005)+F9)</f>
        <v>3880405755.27</v>
      </c>
      <c r="H9" s="25">
        <f t="shared" si="0"/>
        <v>3899807784.04635</v>
      </c>
      <c r="I9" s="25">
        <f t="shared" si="0"/>
        <v>3919306822.9665818</v>
      </c>
      <c r="J9" s="25">
        <f t="shared" si="0"/>
        <v>3938903357.0814147</v>
      </c>
      <c r="K9" s="25">
        <f t="shared" si="0"/>
        <v>3958597873.8668218</v>
      </c>
      <c r="L9" s="25">
        <f t="shared" si="0"/>
        <v>3978390863.236156</v>
      </c>
      <c r="M9" s="15">
        <f>(L9-D9)/D9</f>
        <v>3.6870755039622262E-2</v>
      </c>
    </row>
    <row r="10" spans="2:13" ht="18.5" x14ac:dyDescent="0.45">
      <c r="B10" s="3" t="s">
        <v>3</v>
      </c>
      <c r="D10" s="17">
        <f t="shared" ref="D10:L10" si="1">SUM(D12/D9)*1000</f>
        <v>11.000000000000002</v>
      </c>
      <c r="E10" s="17">
        <f t="shared" si="1"/>
        <v>11.84993545365735</v>
      </c>
      <c r="F10" s="17">
        <f t="shared" si="1"/>
        <v>13.034026522689715</v>
      </c>
      <c r="G10" s="17">
        <f t="shared" si="1"/>
        <v>14.113287805170682</v>
      </c>
      <c r="H10" s="17">
        <f t="shared" si="1"/>
        <v>15.255826059669563</v>
      </c>
      <c r="I10" s="17">
        <f t="shared" si="1"/>
        <v>16.45813095764959</v>
      </c>
      <c r="J10" s="17">
        <f t="shared" si="1"/>
        <v>17.587557306438864</v>
      </c>
      <c r="K10" s="8">
        <f t="shared" si="1"/>
        <v>18.784043074507093</v>
      </c>
      <c r="L10" s="8">
        <f t="shared" si="1"/>
        <v>19.913941587515108</v>
      </c>
      <c r="M10" s="15">
        <f>(L10-E10)/E10</f>
        <v>0.68051055344515754</v>
      </c>
    </row>
    <row r="11" spans="2:13" ht="18.5" x14ac:dyDescent="0.45">
      <c r="B11" s="3" t="s">
        <v>4</v>
      </c>
      <c r="D11" s="24">
        <v>700000</v>
      </c>
      <c r="E11" s="24">
        <v>700000</v>
      </c>
      <c r="F11" s="24">
        <v>700000</v>
      </c>
      <c r="G11" s="24">
        <v>700000</v>
      </c>
      <c r="H11" s="24">
        <v>700000</v>
      </c>
      <c r="I11" s="24">
        <v>700000</v>
      </c>
      <c r="J11" s="24">
        <v>700000</v>
      </c>
      <c r="K11" s="7">
        <v>700000</v>
      </c>
      <c r="L11" s="7">
        <v>700000</v>
      </c>
      <c r="M11" s="15">
        <v>0</v>
      </c>
    </row>
    <row r="12" spans="2:13" ht="18.5" x14ac:dyDescent="0.45">
      <c r="B12" s="19" t="s">
        <v>17</v>
      </c>
      <c r="C12" s="20"/>
      <c r="D12" s="36">
        <v>42206127.700000003</v>
      </c>
      <c r="E12" s="37">
        <v>45526158</v>
      </c>
      <c r="F12" s="21">
        <f>((E12*0.0653)+ E12+F17+F18)</f>
        <v>50325683.117399998</v>
      </c>
      <c r="G12" s="21">
        <f>((F12*0.0653)+ F12+G17)</f>
        <v>54765283.224966221</v>
      </c>
      <c r="H12" s="21">
        <f>((G12*0.0653)+ G12+H17)</f>
        <v>59494789.219556518</v>
      </c>
      <c r="I12" s="21">
        <f>((H12*0.0653)+ H12+I17)</f>
        <v>64504464.955593556</v>
      </c>
      <c r="J12" s="21">
        <f>((I12*0.0653)+ I12+J17)</f>
        <v>69275688.517193809</v>
      </c>
      <c r="K12" s="21">
        <f>((J12*0.0653)+ J12+K17)</f>
        <v>74358472.977366567</v>
      </c>
      <c r="L12" s="21">
        <f>+((K12*0.0653)+ K12+L17)</f>
        <v>79225443.262788609</v>
      </c>
      <c r="M12" s="35">
        <f>(L12-E12)/E12</f>
        <v>0.74021807996160383</v>
      </c>
    </row>
    <row r="13" spans="2:13" ht="18.5" x14ac:dyDescent="0.45">
      <c r="B13" s="18" t="s">
        <v>5</v>
      </c>
      <c r="C13" s="22"/>
      <c r="D13" s="23">
        <f>(D10*D11)/1000</f>
        <v>7700.0000000000009</v>
      </c>
      <c r="E13" s="23">
        <f>(E10*E11)/1000</f>
        <v>8294.9548175601449</v>
      </c>
      <c r="F13" s="23">
        <f>(F10*F11)/1000</f>
        <v>9123.8185658828006</v>
      </c>
      <c r="G13" s="23">
        <f>(G10*G11)/1000</f>
        <v>9879.3014636194785</v>
      </c>
      <c r="H13" s="23">
        <f t="shared" ref="H13:I13" si="2">(H10*H11)/1000</f>
        <v>10679.078241768693</v>
      </c>
      <c r="I13" s="23">
        <f t="shared" si="2"/>
        <v>11520.691670354712</v>
      </c>
      <c r="J13" s="23">
        <f>(J10*J11)/1000</f>
        <v>12311.290114507205</v>
      </c>
      <c r="K13" s="23">
        <f>(K10*K11)/1000</f>
        <v>13148.830152154966</v>
      </c>
      <c r="L13" s="23">
        <f>(L10*L11)/1000</f>
        <v>13939.759111260577</v>
      </c>
      <c r="M13" s="34">
        <f>(L13-E13)/E13</f>
        <v>0.68051055344515776</v>
      </c>
    </row>
    <row r="14" spans="2:13" ht="18.5" x14ac:dyDescent="0.45">
      <c r="B14" s="3" t="s">
        <v>21</v>
      </c>
      <c r="E14" s="28">
        <f>(E12-D12)/D12</f>
        <v>7.8662281543539866E-2</v>
      </c>
      <c r="F14" s="28">
        <f>(F12-E12)/E12</f>
        <v>0.10542346045102242</v>
      </c>
      <c r="G14" s="28">
        <f t="shared" ref="G14:L14" si="3">(G12-F12)/F12</f>
        <v>8.8217383899379997E-2</v>
      </c>
      <c r="H14" s="28">
        <f t="shared" si="3"/>
        <v>8.6359564236385161E-2</v>
      </c>
      <c r="I14" s="28">
        <f t="shared" si="3"/>
        <v>8.4203605084633343E-2</v>
      </c>
      <c r="J14" s="28">
        <f t="shared" si="3"/>
        <v>7.3967337995670207E-2</v>
      </c>
      <c r="K14" s="28">
        <f t="shared" si="3"/>
        <v>7.3370392542706248E-2</v>
      </c>
      <c r="L14" s="28">
        <f t="shared" si="3"/>
        <v>6.5452800340634526E-2</v>
      </c>
      <c r="M14" s="12"/>
    </row>
    <row r="15" spans="2:13" ht="18.5" x14ac:dyDescent="0.45">
      <c r="B15" s="3"/>
      <c r="E15" s="11"/>
      <c r="F15" s="28"/>
      <c r="G15" s="28"/>
      <c r="H15" s="28"/>
      <c r="I15" s="28"/>
      <c r="J15" s="28"/>
      <c r="K15" s="28"/>
      <c r="L15" s="28"/>
      <c r="M15" s="13" t="s">
        <v>20</v>
      </c>
    </row>
    <row r="16" spans="2:13" ht="18.5" x14ac:dyDescent="0.45">
      <c r="B16" s="3"/>
      <c r="E16" s="11"/>
      <c r="F16" s="11"/>
      <c r="G16" s="11"/>
      <c r="H16" s="11"/>
      <c r="I16" s="11"/>
      <c r="J16" s="11"/>
      <c r="K16" s="4"/>
      <c r="L16" s="4"/>
      <c r="M16" s="13" t="s">
        <v>19</v>
      </c>
    </row>
    <row r="17" spans="2:13" ht="18.5" x14ac:dyDescent="0.45">
      <c r="B17" s="3" t="s">
        <v>18</v>
      </c>
      <c r="E17" s="2"/>
      <c r="F17" s="7">
        <v>576667</v>
      </c>
      <c r="G17" s="7">
        <v>1153333</v>
      </c>
      <c r="H17" s="7">
        <v>1153333</v>
      </c>
      <c r="I17" s="7">
        <v>1124666</v>
      </c>
      <c r="J17" s="7">
        <v>559082</v>
      </c>
      <c r="K17" s="7">
        <v>559082</v>
      </c>
      <c r="L17" s="7">
        <v>11362</v>
      </c>
      <c r="M17" s="14">
        <f>SUM(E17:L17)</f>
        <v>5137525</v>
      </c>
    </row>
    <row r="18" spans="2:13" ht="18.5" x14ac:dyDescent="0.45">
      <c r="B18" s="3" t="s">
        <v>6</v>
      </c>
      <c r="E18" s="5"/>
      <c r="F18" s="7">
        <v>1250000</v>
      </c>
      <c r="G18" s="7"/>
      <c r="H18" s="7"/>
      <c r="I18" s="7"/>
      <c r="J18" s="7"/>
    </row>
    <row r="19" spans="2:13" ht="18.5" x14ac:dyDescent="0.45">
      <c r="B19" s="3"/>
      <c r="E19" s="11"/>
      <c r="F19" s="7"/>
      <c r="G19" s="7"/>
      <c r="H19" s="7"/>
      <c r="I19" s="7"/>
      <c r="J19" s="7"/>
    </row>
    <row r="20" spans="2:13" ht="18.5" x14ac:dyDescent="0.45">
      <c r="B20" s="3"/>
      <c r="E20" s="11"/>
      <c r="F20" s="7"/>
      <c r="G20" s="7"/>
      <c r="H20" s="7"/>
      <c r="I20" s="7"/>
      <c r="J20" s="7"/>
    </row>
    <row r="22" spans="2:13" x14ac:dyDescent="0.35">
      <c r="J22" s="30" t="s">
        <v>12</v>
      </c>
      <c r="K22" s="31" t="s">
        <v>8</v>
      </c>
      <c r="L22" s="32" t="s">
        <v>9</v>
      </c>
      <c r="M22" s="6"/>
    </row>
    <row r="23" spans="2:13" x14ac:dyDescent="0.35">
      <c r="J23" s="30" t="s">
        <v>13</v>
      </c>
      <c r="K23" s="31">
        <v>37612277</v>
      </c>
      <c r="L23" s="33" t="s">
        <v>10</v>
      </c>
      <c r="M23" s="6"/>
    </row>
    <row r="24" spans="2:13" x14ac:dyDescent="0.35">
      <c r="J24" s="30" t="s">
        <v>14</v>
      </c>
      <c r="K24" s="31">
        <v>40329641</v>
      </c>
      <c r="L24" s="33">
        <v>7.1999999999999995E-2</v>
      </c>
      <c r="M24" s="6"/>
    </row>
    <row r="25" spans="2:13" x14ac:dyDescent="0.35">
      <c r="J25" s="30" t="s">
        <v>16</v>
      </c>
      <c r="K25" s="29">
        <v>42206128</v>
      </c>
      <c r="L25" s="33">
        <v>4.5999999999999999E-2</v>
      </c>
      <c r="M25" s="6"/>
    </row>
    <row r="26" spans="2:13" x14ac:dyDescent="0.35">
      <c r="J26" s="30" t="s">
        <v>15</v>
      </c>
      <c r="K26" s="31">
        <v>45526158</v>
      </c>
      <c r="L26" s="33">
        <v>7.8E-2</v>
      </c>
      <c r="M26" s="6"/>
    </row>
    <row r="27" spans="2:13" x14ac:dyDescent="0.35">
      <c r="J27" s="30"/>
      <c r="K27" s="31"/>
      <c r="L27" s="33"/>
      <c r="M27" s="6"/>
    </row>
    <row r="28" spans="2:13" x14ac:dyDescent="0.35">
      <c r="J28" s="30" t="s">
        <v>11</v>
      </c>
      <c r="K28" s="31"/>
      <c r="L28" s="33">
        <f>AVERAGE(L24:L27)</f>
        <v>6.533333333333334E-2</v>
      </c>
      <c r="M28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Benoit</dc:creator>
  <cp:lastModifiedBy>Larry Benoit</cp:lastModifiedBy>
  <dcterms:created xsi:type="dcterms:W3CDTF">2025-05-19T10:43:09Z</dcterms:created>
  <dcterms:modified xsi:type="dcterms:W3CDTF">2025-06-07T10:41:49Z</dcterms:modified>
</cp:coreProperties>
</file>